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Calc CV" sheetId="1" r:id="rId1"/>
    <sheet name="Speed Table CVs" sheetId="2" r:id="rId2"/>
    <sheet name="Graph" sheetId="3" r:id="rId3"/>
  </sheets>
  <calcPr calcId="144525"/>
</workbook>
</file>

<file path=xl/calcChain.xml><?xml version="1.0" encoding="utf-8"?>
<calcChain xmlns="http://schemas.openxmlformats.org/spreadsheetml/2006/main">
  <c r="AC9" i="2" l="1"/>
  <c r="AB9" i="2" s="1"/>
  <c r="V9" i="2"/>
  <c r="U9" i="2" s="1"/>
  <c r="R9" i="2"/>
  <c r="Q9" i="2"/>
  <c r="P9" i="2"/>
  <c r="O9" i="2"/>
  <c r="H9" i="2"/>
  <c r="K9" i="2" s="1"/>
  <c r="T9" i="2" l="1"/>
  <c r="S9" i="2"/>
  <c r="M9" i="2"/>
  <c r="N9" i="2"/>
  <c r="Z9" i="2"/>
  <c r="L9" i="2"/>
  <c r="I9" i="2"/>
  <c r="J9" i="2" s="1"/>
  <c r="Y9" i="2"/>
  <c r="W9" i="2"/>
  <c r="AA9" i="2"/>
  <c r="X9" i="2"/>
  <c r="H11" i="2"/>
  <c r="B9" i="2" l="1"/>
  <c r="D9" i="2" l="1"/>
  <c r="G9" i="2"/>
  <c r="F9" i="2"/>
  <c r="C9" i="2"/>
  <c r="E9" i="2"/>
  <c r="G5" i="1"/>
  <c r="B10" i="1"/>
  <c r="B20" i="1"/>
  <c r="X6" i="2" l="1"/>
  <c r="P6" i="2"/>
  <c r="I6" i="2"/>
  <c r="C6" i="2"/>
  <c r="W6" i="2"/>
  <c r="C20" i="1"/>
  <c r="B21" i="1"/>
  <c r="C10" i="1"/>
  <c r="E10" i="1" s="1"/>
  <c r="B11" i="1"/>
  <c r="D15" i="1"/>
  <c r="E18" i="1" s="1"/>
  <c r="R6" i="2" l="1"/>
  <c r="K6" i="2"/>
  <c r="Q6" i="2"/>
  <c r="J6" i="2"/>
  <c r="D6" i="2"/>
  <c r="E6" i="2" l="1"/>
  <c r="Y6" i="2"/>
  <c r="L6" i="2"/>
  <c r="F6" i="2" l="1"/>
  <c r="Z6" i="2"/>
  <c r="S6" i="2"/>
  <c r="M6" i="2"/>
  <c r="H6" i="2" l="1"/>
  <c r="G6" i="2"/>
  <c r="AA6" i="2"/>
  <c r="T6" i="2"/>
  <c r="O6" i="2"/>
  <c r="AC6" i="2" l="1"/>
  <c r="AB6" i="2"/>
  <c r="U6" i="2"/>
  <c r="V6" i="2"/>
  <c r="N6" i="2"/>
</calcChain>
</file>

<file path=xl/sharedStrings.xml><?xml version="1.0" encoding="utf-8"?>
<sst xmlns="http://schemas.openxmlformats.org/spreadsheetml/2006/main" count="28" uniqueCount="24">
  <si>
    <t>1/4 Scale Mile Time</t>
  </si>
  <si>
    <t xml:space="preserve">Speed </t>
  </si>
  <si>
    <t>Data to Set Loco Max Speed</t>
  </si>
  <si>
    <t>Forwards</t>
  </si>
  <si>
    <t>Backwards</t>
  </si>
  <si>
    <t>Desired max Speed</t>
  </si>
  <si>
    <t>Last SS 28 Value</t>
  </si>
  <si>
    <t>Frd/Back</t>
  </si>
  <si>
    <t>FrdTrim</t>
  </si>
  <si>
    <t>RevTrim</t>
  </si>
  <si>
    <t>Target 1/4 mile time</t>
  </si>
  <si>
    <t>Suggested Set Pnt SS 255</t>
  </si>
  <si>
    <t>Suggested RevTrim</t>
  </si>
  <si>
    <t>StdDev</t>
  </si>
  <si>
    <t>Avg.</t>
  </si>
  <si>
    <t>Diff Act</t>
  </si>
  <si>
    <t>New CV</t>
  </si>
  <si>
    <t>MEASURED</t>
  </si>
  <si>
    <t>Speed</t>
  </si>
  <si>
    <t>Target</t>
  </si>
  <si>
    <t>Speed Step</t>
  </si>
  <si>
    <t>CV value</t>
  </si>
  <si>
    <t>Rev.Speed</t>
  </si>
  <si>
    <t>Rev.Trim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</si>
</sst>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2" borderId="0" xfId="0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2" fontId="5" fillId="2" borderId="0" xfId="0" applyNumberFormat="1" applyFont="1" applyFill="1" applyProtection="1">
      <protection locked="0"/>
    </xf>
    <xf numFmtId="164" fontId="2" fillId="0" borderId="0" xfId="1" applyNumberFormat="1" applyFont="1"/>
    <xf numFmtId="1" fontId="2" fillId="3" borderId="0" xfId="0" applyNumberFormat="1" applyFont="1" applyFill="1"/>
    <xf numFmtId="0" fontId="2" fillId="0" borderId="0" xfId="0" applyFont="1" applyFill="1"/>
    <xf numFmtId="0" fontId="4" fillId="0" borderId="0" xfId="0" applyFont="1" applyAlignment="1">
      <alignment horizontal="center"/>
    </xf>
    <xf numFmtId="1" fontId="2" fillId="0" borderId="0" xfId="0" applyNumberFormat="1" applyFont="1" applyFill="1"/>
    <xf numFmtId="0" fontId="2" fillId="0" borderId="0" xfId="0" applyFont="1" applyFill="1" applyProtection="1">
      <protection locked="0"/>
    </xf>
    <xf numFmtId="0" fontId="0" fillId="4" borderId="0" xfId="0" applyFill="1"/>
    <xf numFmtId="1" fontId="0" fillId="0" borderId="0" xfId="0" applyNumberFormat="1"/>
    <xf numFmtId="0" fontId="0" fillId="0" borderId="0" xfId="0" applyFill="1"/>
    <xf numFmtId="165" fontId="0" fillId="2" borderId="0" xfId="0" applyNumberFormat="1" applyFill="1" applyProtection="1">
      <protection locked="0"/>
    </xf>
    <xf numFmtId="0" fontId="0" fillId="0" borderId="0" xfId="0" applyProtection="1"/>
    <xf numFmtId="0" fontId="0" fillId="5" borderId="0" xfId="0" applyFill="1"/>
    <xf numFmtId="1" fontId="0" fillId="5" borderId="0" xfId="0" applyNumberFormat="1" applyFill="1" applyProtection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6" borderId="0" xfId="0" applyFill="1"/>
    <xf numFmtId="1" fontId="0" fillId="0" borderId="0" xfId="0" applyNumberFormat="1" applyFill="1" applyProtection="1"/>
    <xf numFmtId="1" fontId="0" fillId="0" borderId="0" xfId="0" applyNumberFormat="1" applyFill="1" applyProtection="1">
      <protection locked="0"/>
    </xf>
    <xf numFmtId="1" fontId="0" fillId="0" borderId="0" xfId="0" applyNumberFormat="1" applyFill="1"/>
    <xf numFmtId="165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" fontId="0" fillId="7" borderId="0" xfId="0" applyNumberFormat="1" applyFill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'Speed Table CVs'!$A$3</c:f>
              <c:strCache>
                <c:ptCount val="1"/>
                <c:pt idx="0">
                  <c:v>CV value</c:v>
                </c:pt>
              </c:strCache>
            </c:strRef>
          </c:tx>
          <c:invertIfNegative val="0"/>
          <c:val>
            <c:numRef>
              <c:f>'Speed Table CVs'!$B$3:$AC$3</c:f>
              <c:numCache>
                <c:formatCode>0</c:formatCode>
                <c:ptCount val="28"/>
                <c:pt idx="0">
                  <c:v>0</c:v>
                </c:pt>
                <c:pt idx="1">
                  <c:v>4.6298971668685338</c:v>
                </c:pt>
                <c:pt idx="2">
                  <c:v>9.2597943337370676</c:v>
                </c:pt>
                <c:pt idx="3">
                  <c:v>13.889691500605601</c:v>
                </c:pt>
                <c:pt idx="4">
                  <c:v>18.519588667474135</c:v>
                </c:pt>
                <c:pt idx="5">
                  <c:v>23.14948583434267</c:v>
                </c:pt>
                <c:pt idx="6">
                  <c:v>27.779383001211201</c:v>
                </c:pt>
                <c:pt idx="7">
                  <c:v>32.340334756161695</c:v>
                </c:pt>
                <c:pt idx="8">
                  <c:v>36.90128651111219</c:v>
                </c:pt>
                <c:pt idx="9">
                  <c:v>41.462238266062684</c:v>
                </c:pt>
                <c:pt idx="10">
                  <c:v>46.023190021013178</c:v>
                </c:pt>
                <c:pt idx="11">
                  <c:v>50.584141775963673</c:v>
                </c:pt>
                <c:pt idx="12">
                  <c:v>55.145093530914167</c:v>
                </c:pt>
                <c:pt idx="13">
                  <c:v>59.706045285864647</c:v>
                </c:pt>
                <c:pt idx="14">
                  <c:v>64.488038188393574</c:v>
                </c:pt>
                <c:pt idx="15">
                  <c:v>69.270031090922501</c:v>
                </c:pt>
                <c:pt idx="16">
                  <c:v>74.052023993451428</c:v>
                </c:pt>
                <c:pt idx="17">
                  <c:v>78.834016895980355</c:v>
                </c:pt>
                <c:pt idx="18">
                  <c:v>83.616009798509282</c:v>
                </c:pt>
                <c:pt idx="19">
                  <c:v>88.398002701038209</c:v>
                </c:pt>
                <c:pt idx="20">
                  <c:v>93.179995603567107</c:v>
                </c:pt>
                <c:pt idx="21">
                  <c:v>100.58285337448609</c:v>
                </c:pt>
                <c:pt idx="22">
                  <c:v>107.98571114540508</c:v>
                </c:pt>
                <c:pt idx="23">
                  <c:v>115.38856891632406</c:v>
                </c:pt>
                <c:pt idx="24">
                  <c:v>122.79142668724305</c:v>
                </c:pt>
                <c:pt idx="25">
                  <c:v>130.19428445816203</c:v>
                </c:pt>
                <c:pt idx="26">
                  <c:v>137.59714222908102</c:v>
                </c:pt>
                <c:pt idx="27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30720"/>
        <c:axId val="220432256"/>
      </c:barChart>
      <c:catAx>
        <c:axId val="22043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20432256"/>
        <c:crosses val="autoZero"/>
        <c:auto val="1"/>
        <c:lblAlgn val="ctr"/>
        <c:lblOffset val="100"/>
        <c:noMultiLvlLbl val="0"/>
      </c:catAx>
      <c:valAx>
        <c:axId val="220432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2043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147637</xdr:rowOff>
    </xdr:from>
    <xdr:to>
      <xdr:col>20</xdr:col>
      <xdr:colOff>180975</xdr:colOff>
      <xdr:row>28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7" sqref="B17"/>
    </sheetView>
  </sheetViews>
  <sheetFormatPr defaultRowHeight="14.25" x14ac:dyDescent="0.2"/>
  <cols>
    <col min="1" max="4" width="9.140625" style="1"/>
    <col min="5" max="5" width="10.7109375" style="1" customWidth="1"/>
    <col min="6" max="6" width="1.28515625" style="1" customWidth="1"/>
    <col min="7" max="7" width="11.28515625" style="1" customWidth="1"/>
    <col min="8" max="16384" width="9.140625" style="1"/>
  </cols>
  <sheetData>
    <row r="1" spans="1:7" ht="32.25" customHeight="1" x14ac:dyDescent="0.4">
      <c r="A1" s="21" t="s">
        <v>2</v>
      </c>
      <c r="B1" s="21"/>
      <c r="C1" s="21"/>
      <c r="D1" s="21"/>
      <c r="E1" s="21"/>
      <c r="F1" s="21"/>
      <c r="G1" s="21"/>
    </row>
    <row r="2" spans="1:7" ht="15.75" x14ac:dyDescent="0.25">
      <c r="A2" s="10"/>
      <c r="B2" s="10"/>
      <c r="C2" s="10"/>
      <c r="D2" s="10"/>
      <c r="E2" s="20" t="s">
        <v>5</v>
      </c>
      <c r="G2" s="20" t="s">
        <v>10</v>
      </c>
    </row>
    <row r="3" spans="1:7" ht="15" customHeight="1" x14ac:dyDescent="0.25">
      <c r="A3" s="22" t="s">
        <v>3</v>
      </c>
      <c r="B3" s="22"/>
      <c r="C3" s="22"/>
      <c r="E3" s="20"/>
      <c r="G3" s="20"/>
    </row>
    <row r="4" spans="1:7" x14ac:dyDescent="0.2">
      <c r="A4" s="23" t="s">
        <v>0</v>
      </c>
      <c r="B4" s="23"/>
      <c r="C4" s="23"/>
      <c r="E4" s="20"/>
      <c r="G4" s="20"/>
    </row>
    <row r="5" spans="1:7" x14ac:dyDescent="0.2">
      <c r="A5" s="2">
        <v>1</v>
      </c>
      <c r="B5" s="5">
        <v>12.9</v>
      </c>
      <c r="E5" s="4">
        <v>70</v>
      </c>
      <c r="G5" s="3">
        <f>900/E5</f>
        <v>12.857142857142858</v>
      </c>
    </row>
    <row r="6" spans="1:7" x14ac:dyDescent="0.2">
      <c r="A6" s="2">
        <v>2</v>
      </c>
      <c r="B6" s="5">
        <v>13.05</v>
      </c>
    </row>
    <row r="7" spans="1:7" ht="15" customHeight="1" x14ac:dyDescent="0.2">
      <c r="A7" s="2">
        <v>3</v>
      </c>
      <c r="B7" s="5">
        <v>13</v>
      </c>
      <c r="E7" s="20" t="s">
        <v>11</v>
      </c>
      <c r="G7" s="20" t="s">
        <v>6</v>
      </c>
    </row>
    <row r="8" spans="1:7" x14ac:dyDescent="0.2">
      <c r="A8" s="2">
        <v>4</v>
      </c>
      <c r="B8" s="5">
        <v>12.72</v>
      </c>
      <c r="E8" s="20"/>
      <c r="G8" s="20"/>
    </row>
    <row r="9" spans="1:7" x14ac:dyDescent="0.2">
      <c r="A9" s="2">
        <v>5</v>
      </c>
      <c r="B9" s="6">
        <v>12.79</v>
      </c>
      <c r="C9" s="1" t="s">
        <v>1</v>
      </c>
      <c r="E9" s="20"/>
      <c r="G9" s="20"/>
    </row>
    <row r="10" spans="1:7" x14ac:dyDescent="0.2">
      <c r="A10" s="2" t="s">
        <v>14</v>
      </c>
      <c r="B10" s="3">
        <f>AVERAGE(B5:B9)</f>
        <v>12.892000000000001</v>
      </c>
      <c r="C10" s="3">
        <f>(3600*0.25)/B10</f>
        <v>69.810735339745577</v>
      </c>
      <c r="E10" s="8">
        <f>(E5/C10)*G10</f>
        <v>255.69133333333332</v>
      </c>
      <c r="G10" s="4">
        <v>255</v>
      </c>
    </row>
    <row r="11" spans="1:7" x14ac:dyDescent="0.2">
      <c r="A11" s="2" t="s">
        <v>13</v>
      </c>
      <c r="B11" s="3">
        <f>_xlfn.STDEV.P(B5:B10,B5:B9)</f>
        <v>0.11807547663176385</v>
      </c>
      <c r="C11" s="3"/>
      <c r="E11" s="11"/>
      <c r="F11" s="9"/>
      <c r="G11" s="12"/>
    </row>
    <row r="13" spans="1:7" ht="15" x14ac:dyDescent="0.25">
      <c r="A13" s="22" t="s">
        <v>4</v>
      </c>
      <c r="B13" s="22"/>
      <c r="C13" s="22"/>
    </row>
    <row r="14" spans="1:7" x14ac:dyDescent="0.2">
      <c r="A14" s="23" t="s">
        <v>0</v>
      </c>
      <c r="B14" s="23"/>
      <c r="C14" s="23"/>
      <c r="D14" s="1" t="s">
        <v>7</v>
      </c>
    </row>
    <row r="15" spans="1:7" x14ac:dyDescent="0.2">
      <c r="A15" s="2">
        <v>1</v>
      </c>
      <c r="B15" s="5">
        <v>13.12</v>
      </c>
      <c r="D15" s="7">
        <f>C10/C20</f>
        <v>1</v>
      </c>
      <c r="E15" s="20" t="s">
        <v>12</v>
      </c>
    </row>
    <row r="16" spans="1:7" x14ac:dyDescent="0.2">
      <c r="A16" s="2">
        <v>2</v>
      </c>
      <c r="B16" s="5">
        <v>12.64</v>
      </c>
      <c r="E16" s="20"/>
    </row>
    <row r="17" spans="1:7" x14ac:dyDescent="0.2">
      <c r="A17" s="2">
        <v>3</v>
      </c>
      <c r="B17" s="5">
        <v>12.95</v>
      </c>
      <c r="D17" s="1" t="s">
        <v>8</v>
      </c>
      <c r="E17" s="20"/>
      <c r="G17" s="1" t="s">
        <v>9</v>
      </c>
    </row>
    <row r="18" spans="1:7" x14ac:dyDescent="0.2">
      <c r="A18" s="2">
        <v>4</v>
      </c>
      <c r="B18" s="5">
        <v>12.75</v>
      </c>
      <c r="D18" s="9">
        <v>128</v>
      </c>
      <c r="E18" s="8">
        <f>G18*D15</f>
        <v>122</v>
      </c>
      <c r="G18" s="4">
        <v>122</v>
      </c>
    </row>
    <row r="19" spans="1:7" x14ac:dyDescent="0.2">
      <c r="A19" s="2">
        <v>5</v>
      </c>
      <c r="B19" s="6">
        <v>13</v>
      </c>
      <c r="C19" s="1" t="s">
        <v>1</v>
      </c>
    </row>
    <row r="20" spans="1:7" x14ac:dyDescent="0.2">
      <c r="A20" s="2" t="s">
        <v>14</v>
      </c>
      <c r="B20" s="3">
        <f>AVERAGE(B15:B19)</f>
        <v>12.891999999999999</v>
      </c>
      <c r="C20" s="3">
        <f>(3600*0.25)/B20</f>
        <v>69.810735339745577</v>
      </c>
    </row>
    <row r="21" spans="1:7" x14ac:dyDescent="0.2">
      <c r="A21" s="2" t="s">
        <v>13</v>
      </c>
      <c r="B21" s="3">
        <f>_xlfn.STDEV.P(B15:B20,B15:B19)</f>
        <v>0.16551846916994944</v>
      </c>
    </row>
  </sheetData>
  <sheetProtection password="C694" sheet="1" objects="1" scenarios="1" selectLockedCells="1"/>
  <mergeCells count="10">
    <mergeCell ref="E15:E17"/>
    <mergeCell ref="A1:G1"/>
    <mergeCell ref="E2:E4"/>
    <mergeCell ref="G2:G4"/>
    <mergeCell ref="G7:G9"/>
    <mergeCell ref="E7:E9"/>
    <mergeCell ref="A3:C3"/>
    <mergeCell ref="A13:C13"/>
    <mergeCell ref="A4:C4"/>
    <mergeCell ref="A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tabSelected="1" workbookViewId="0">
      <selection activeCell="AC5" sqref="AC5"/>
    </sheetView>
  </sheetViews>
  <sheetFormatPr defaultColWidth="3.5703125" defaultRowHeight="15" x14ac:dyDescent="0.25"/>
  <cols>
    <col min="1" max="1" width="11" bestFit="1" customWidth="1"/>
    <col min="2" max="29" width="4.7109375" customWidth="1"/>
    <col min="30" max="30" width="5" customWidth="1"/>
  </cols>
  <sheetData>
    <row r="1" spans="1:30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30" x14ac:dyDescent="0.25">
      <c r="A2" s="13" t="s">
        <v>20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15"/>
    </row>
    <row r="3" spans="1:30" x14ac:dyDescent="0.25">
      <c r="A3" t="s">
        <v>21</v>
      </c>
      <c r="B3" s="31">
        <v>0</v>
      </c>
      <c r="C3" s="31">
        <v>4.6298971668685338</v>
      </c>
      <c r="D3" s="31">
        <v>9.2597943337370676</v>
      </c>
      <c r="E3" s="31">
        <v>13.889691500605601</v>
      </c>
      <c r="F3" s="31">
        <v>18.519588667474135</v>
      </c>
      <c r="G3" s="31">
        <v>23.14948583434267</v>
      </c>
      <c r="H3" s="31">
        <v>27.779383001211201</v>
      </c>
      <c r="I3" s="31">
        <v>32.340334756161695</v>
      </c>
      <c r="J3" s="31">
        <v>36.90128651111219</v>
      </c>
      <c r="K3" s="31">
        <v>41.462238266062684</v>
      </c>
      <c r="L3" s="31">
        <v>46.023190021013178</v>
      </c>
      <c r="M3" s="31">
        <v>50.584141775963673</v>
      </c>
      <c r="N3" s="31">
        <v>55.145093530914167</v>
      </c>
      <c r="O3" s="31">
        <v>59.706045285864647</v>
      </c>
      <c r="P3" s="31">
        <v>64.488038188393574</v>
      </c>
      <c r="Q3" s="31">
        <v>69.270031090922501</v>
      </c>
      <c r="R3" s="31">
        <v>74.052023993451428</v>
      </c>
      <c r="S3" s="31">
        <v>78.834016895980355</v>
      </c>
      <c r="T3" s="31">
        <v>83.616009798509282</v>
      </c>
      <c r="U3" s="31">
        <v>88.398002701038209</v>
      </c>
      <c r="V3" s="31">
        <v>93.179995603567107</v>
      </c>
      <c r="W3" s="31">
        <v>100.58285337448609</v>
      </c>
      <c r="X3" s="31">
        <v>107.98571114540508</v>
      </c>
      <c r="Y3" s="31">
        <v>115.38856891632406</v>
      </c>
      <c r="Z3" s="31">
        <v>122.79142668724305</v>
      </c>
      <c r="AA3" s="31">
        <v>130.19428445816203</v>
      </c>
      <c r="AB3" s="31">
        <v>137.59714222908102</v>
      </c>
      <c r="AC3" s="31">
        <v>145</v>
      </c>
    </row>
    <row r="4" spans="1:30" x14ac:dyDescent="0.25">
      <c r="A4" t="s">
        <v>19</v>
      </c>
      <c r="B4" s="14"/>
      <c r="C4" s="14"/>
      <c r="D4" s="14"/>
      <c r="E4" s="14"/>
      <c r="F4" s="14"/>
      <c r="G4" s="14"/>
      <c r="H4" s="14">
        <v>15</v>
      </c>
      <c r="I4" s="14"/>
      <c r="J4" s="14"/>
      <c r="K4" s="14"/>
      <c r="L4" s="14"/>
      <c r="M4" s="14"/>
      <c r="N4" s="14"/>
      <c r="O4" s="14">
        <v>30</v>
      </c>
      <c r="P4" s="14"/>
      <c r="Q4" s="14"/>
      <c r="R4" s="14"/>
      <c r="S4" s="14"/>
      <c r="T4" s="14"/>
      <c r="U4" s="14"/>
      <c r="V4" s="14">
        <v>45</v>
      </c>
      <c r="W4" s="14"/>
      <c r="X4" s="14"/>
      <c r="Y4" s="14"/>
      <c r="Z4" s="14"/>
      <c r="AA4" s="14"/>
      <c r="AB4" s="14"/>
      <c r="AC4" s="14">
        <v>60</v>
      </c>
    </row>
    <row r="5" spans="1:30" x14ac:dyDescent="0.25">
      <c r="A5" t="s">
        <v>18</v>
      </c>
      <c r="B5" s="14"/>
      <c r="C5" s="14"/>
      <c r="D5" s="14"/>
      <c r="E5" s="14"/>
      <c r="F5" s="14"/>
      <c r="G5" s="14"/>
      <c r="H5" s="16">
        <v>15.1</v>
      </c>
      <c r="I5" s="14"/>
      <c r="J5" s="14"/>
      <c r="K5" s="14"/>
      <c r="L5" s="14"/>
      <c r="M5" s="14"/>
      <c r="N5" s="14"/>
      <c r="O5" s="16">
        <v>29.9</v>
      </c>
      <c r="P5" s="14"/>
      <c r="Q5" s="14"/>
      <c r="R5" s="14"/>
      <c r="S5" s="14"/>
      <c r="T5" s="14"/>
      <c r="U5" s="14"/>
      <c r="V5" s="16">
        <v>44.9</v>
      </c>
      <c r="W5" s="14"/>
      <c r="X5" s="14"/>
      <c r="Y5" s="14"/>
      <c r="Z5" s="14"/>
      <c r="AA5" s="14"/>
      <c r="AB5" s="14"/>
      <c r="AC5" s="16">
        <v>60</v>
      </c>
    </row>
    <row r="6" spans="1:30" x14ac:dyDescent="0.25">
      <c r="A6" t="s">
        <v>15</v>
      </c>
      <c r="B6" s="14"/>
      <c r="C6" s="14">
        <f t="shared" ref="C6:AC6" si="0">C9-B9</f>
        <v>4.5992355962270208</v>
      </c>
      <c r="D6" s="14">
        <f t="shared" si="0"/>
        <v>4.5992355962270208</v>
      </c>
      <c r="E6" s="14">
        <f t="shared" si="0"/>
        <v>4.5992355962270199</v>
      </c>
      <c r="F6" s="14">
        <f t="shared" si="0"/>
        <v>4.5992355962270217</v>
      </c>
      <c r="G6" s="14">
        <f t="shared" si="0"/>
        <v>4.5992355962270217</v>
      </c>
      <c r="H6" s="14">
        <f t="shared" si="0"/>
        <v>4.5992355962270182</v>
      </c>
      <c r="I6" s="14">
        <f t="shared" si="0"/>
        <v>4.6157596398127652</v>
      </c>
      <c r="J6" s="14">
        <f t="shared" si="0"/>
        <v>4.6157596398127652</v>
      </c>
      <c r="K6" s="14">
        <f t="shared" si="0"/>
        <v>4.6157596398127652</v>
      </c>
      <c r="L6" s="14">
        <f t="shared" si="0"/>
        <v>4.6157596398127652</v>
      </c>
      <c r="M6" s="14">
        <f t="shared" si="0"/>
        <v>4.6157596398127723</v>
      </c>
      <c r="N6" s="14">
        <f t="shared" si="0"/>
        <v>4.6157596398127581</v>
      </c>
      <c r="O6" s="14">
        <f t="shared" si="0"/>
        <v>4.6157596398127723</v>
      </c>
      <c r="P6" s="14">
        <f t="shared" si="0"/>
        <v>4.7831131967668128</v>
      </c>
      <c r="Q6" s="14">
        <f t="shared" si="0"/>
        <v>4.7831131967668057</v>
      </c>
      <c r="R6" s="14">
        <f t="shared" si="0"/>
        <v>4.7831131967668057</v>
      </c>
      <c r="S6" s="14">
        <f t="shared" si="0"/>
        <v>4.7831131967668057</v>
      </c>
      <c r="T6" s="14">
        <f t="shared" si="0"/>
        <v>4.7831131967668199</v>
      </c>
      <c r="U6" s="14">
        <f t="shared" si="0"/>
        <v>4.7831131967668057</v>
      </c>
      <c r="V6" s="14">
        <f t="shared" si="0"/>
        <v>4.7831131967668057</v>
      </c>
      <c r="W6" s="14">
        <f t="shared" si="0"/>
        <v>7.3732109380829769</v>
      </c>
      <c r="X6" s="14">
        <f t="shared" si="0"/>
        <v>7.3732109380829769</v>
      </c>
      <c r="Y6" s="14">
        <f t="shared" si="0"/>
        <v>7.3732109380829911</v>
      </c>
      <c r="Z6" s="14">
        <f t="shared" si="0"/>
        <v>7.3732109380829627</v>
      </c>
      <c r="AA6" s="14">
        <f t="shared" si="0"/>
        <v>7.3732109380829911</v>
      </c>
      <c r="AB6" s="14">
        <f t="shared" si="0"/>
        <v>7.3732109380829627</v>
      </c>
      <c r="AC6" s="14">
        <f t="shared" si="0"/>
        <v>7.3732109380829911</v>
      </c>
      <c r="AD6" s="14"/>
    </row>
    <row r="7" spans="1:30" x14ac:dyDescent="0.25">
      <c r="A7" t="s">
        <v>22</v>
      </c>
      <c r="H7" s="30">
        <v>16.2</v>
      </c>
      <c r="O7" s="30">
        <v>31.1</v>
      </c>
      <c r="V7" s="30">
        <v>45.9</v>
      </c>
      <c r="AC7" s="30">
        <v>60.2</v>
      </c>
    </row>
    <row r="9" spans="1:30" x14ac:dyDescent="0.25">
      <c r="A9" s="18" t="s">
        <v>16</v>
      </c>
      <c r="B9" s="19">
        <f>B3</f>
        <v>0</v>
      </c>
      <c r="C9" s="19">
        <f t="shared" ref="C9:D9" si="1">((C2-$B2)*($H9-$B9)/($H2-$B2))+$B9</f>
        <v>4.5992355962270208</v>
      </c>
      <c r="D9" s="19">
        <f t="shared" si="1"/>
        <v>9.1984711924540417</v>
      </c>
      <c r="E9" s="19">
        <f>((E2-$B2)*($H9-$B9)/($H2-$B2))+$B9</f>
        <v>13.797706788681062</v>
      </c>
      <c r="F9" s="19">
        <f>((F2-$B2)*($H9-$B9)/($H2-$B2))+$B9</f>
        <v>18.396942384908083</v>
      </c>
      <c r="G9" s="19">
        <f>((G2-$B2)*($H9-$B9)/($H2-$B2))+$B9</f>
        <v>22.996177981135105</v>
      </c>
      <c r="H9" s="19">
        <f>H3*(H4/H5)</f>
        <v>27.595413577362123</v>
      </c>
      <c r="I9" s="19">
        <f>H9+(($O$9-$H$9)/7)</f>
        <v>32.211173217174888</v>
      </c>
      <c r="J9" s="19">
        <f>I9+(($O$9-$H$9)/7)</f>
        <v>36.826932856987654</v>
      </c>
      <c r="K9" s="19">
        <f>((K2-$H2)*($O9-$H9)/($O2-$H2))+$H9</f>
        <v>41.442692496800419</v>
      </c>
      <c r="L9" s="19">
        <f t="shared" ref="L9:N9" si="2">((L2-$H2)*($O9-$H9)/($O2-$H2))+$H9</f>
        <v>46.058452136613184</v>
      </c>
      <c r="M9" s="19">
        <f t="shared" si="2"/>
        <v>50.674211776425956</v>
      </c>
      <c r="N9" s="19">
        <f t="shared" si="2"/>
        <v>55.289971416238714</v>
      </c>
      <c r="O9" s="19">
        <f>O3*(O4/O5)</f>
        <v>59.905731056051486</v>
      </c>
      <c r="P9" s="19">
        <f t="shared" ref="P9:R9" si="3">((P2-$O2)*($V9-$O9)/($V2-$O2))+$O9</f>
        <v>64.688844252818299</v>
      </c>
      <c r="Q9" s="19">
        <f t="shared" si="3"/>
        <v>69.471957449585105</v>
      </c>
      <c r="R9" s="19">
        <f t="shared" si="3"/>
        <v>74.255070646351911</v>
      </c>
      <c r="S9" s="19">
        <f>((S2-$O2)*($V9-$O9)/($V2-$O2))+$O9</f>
        <v>79.038183843118716</v>
      </c>
      <c r="T9" s="19">
        <f t="shared" ref="T9:U9" si="4">((T2-$O2)*($V9-$O9)/($V2-$O2))+$O9</f>
        <v>83.821297039885536</v>
      </c>
      <c r="U9" s="19">
        <f t="shared" si="4"/>
        <v>88.604410236652342</v>
      </c>
      <c r="V9" s="19">
        <f>V3*(V4/V5)</f>
        <v>93.387523433419148</v>
      </c>
      <c r="W9" s="19">
        <f t="shared" ref="W9:X9" si="5">((W2-$V2)*($AC9-$V9)/($AC2-$V2))+$V9</f>
        <v>100.76073437150212</v>
      </c>
      <c r="X9" s="19">
        <f t="shared" si="5"/>
        <v>108.1339453095851</v>
      </c>
      <c r="Y9" s="19">
        <f>((Y2-$V2)*($AC9-$V9)/($AC2-$V2))+$V9</f>
        <v>115.50715624766809</v>
      </c>
      <c r="Z9" s="19">
        <f>((Z2-$V2)*($AC9-$V9)/($AC2-$V2))+$V9</f>
        <v>122.88036718575106</v>
      </c>
      <c r="AA9" s="19">
        <f>((AA2-$V2)*($AC9-$V9)/($AC2-$V2))+$V9</f>
        <v>130.25357812383405</v>
      </c>
      <c r="AB9" s="19">
        <f>((AB2-$V2)*($AC9-$V9)/($AC2-$V2))+$V9</f>
        <v>137.62678906191701</v>
      </c>
      <c r="AC9" s="19">
        <f>AC3*(AC4/AC5)</f>
        <v>145</v>
      </c>
    </row>
    <row r="10" spans="1:30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x14ac:dyDescent="0.25">
      <c r="A11" t="s">
        <v>23</v>
      </c>
      <c r="H11" s="25">
        <f>128*(AVERAGE(H5,O5,V5,AC5))/(AVERAGE(H7,O7,V7,AC7))</f>
        <v>125.0795306388527</v>
      </c>
    </row>
    <row r="13" spans="1:30" s="15" customFormat="1" x14ac:dyDescent="0.25"/>
    <row r="14" spans="1:30" s="15" customFormat="1" x14ac:dyDescent="0.25"/>
    <row r="15" spans="1:30" s="15" customFormat="1" x14ac:dyDescent="0.25"/>
    <row r="16" spans="1:30" s="15" customForma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2:29" s="15" customFormat="1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2:29" s="15" customFormat="1" x14ac:dyDescent="0.25">
      <c r="B18" s="28"/>
      <c r="C18" s="28"/>
      <c r="D18" s="28"/>
      <c r="E18" s="28"/>
      <c r="F18" s="28"/>
      <c r="G18" s="28"/>
      <c r="H18" s="29"/>
      <c r="I18" s="28"/>
      <c r="J18" s="28"/>
      <c r="K18" s="28"/>
      <c r="L18" s="28"/>
      <c r="M18" s="28"/>
      <c r="N18" s="28"/>
      <c r="O18" s="29"/>
      <c r="P18" s="28"/>
      <c r="Q18" s="28"/>
      <c r="R18" s="28"/>
      <c r="S18" s="28"/>
      <c r="T18" s="28"/>
      <c r="U18" s="28"/>
      <c r="V18" s="29"/>
      <c r="W18" s="28"/>
      <c r="X18" s="28"/>
      <c r="Y18" s="28"/>
      <c r="Z18" s="28"/>
      <c r="AA18" s="28"/>
      <c r="AB18" s="28"/>
      <c r="AC18" s="29"/>
    </row>
    <row r="19" spans="2:29" s="15" customFormat="1" x14ac:dyDescent="0.25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2:29" s="15" customFormat="1" x14ac:dyDescent="0.25"/>
    <row r="21" spans="2:29" s="15" customFormat="1" x14ac:dyDescent="0.25"/>
    <row r="22" spans="2:29" s="15" customFormat="1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2:29" s="15" customFormat="1" x14ac:dyDescent="0.25"/>
    <row r="24" spans="2:29" s="15" customFormat="1" x14ac:dyDescent="0.25"/>
    <row r="25" spans="2:29" s="15" customFormat="1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</sheetData>
  <sheetProtection password="C694" sheet="1" objects="1" scenarios="1" selectLockedCells="1"/>
  <mergeCells count="1">
    <mergeCell ref="A1:AC1"/>
  </mergeCell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P36" sqref="P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CV</vt:lpstr>
      <vt:lpstr>Speed Table CVs</vt:lpstr>
      <vt:lpstr>Graph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Juett</dc:creator>
  <cp:lastModifiedBy>Mark Juett</cp:lastModifiedBy>
  <cp:lastPrinted>2017-10-17T19:45:43Z</cp:lastPrinted>
  <dcterms:created xsi:type="dcterms:W3CDTF">2015-04-19T16:00:44Z</dcterms:created>
  <dcterms:modified xsi:type="dcterms:W3CDTF">2017-10-26T14:11:00Z</dcterms:modified>
</cp:coreProperties>
</file>